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</sheets>
  <definedNames/>
  <calcPr fullCalcOnLoad="1"/>
</workbook>
</file>

<file path=xl/sharedStrings.xml><?xml version="1.0" encoding="utf-8"?>
<sst xmlns="http://schemas.openxmlformats.org/spreadsheetml/2006/main" count="921" uniqueCount="205">
  <si>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</si>
  <si>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</si>
  <si>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</si>
  <si>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</si>
  <si>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</si>
  <si>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</si>
  <si>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</si>
  <si>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</si>
  <si>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</si>
  <si>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</si>
  <si>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</si>
  <si>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</si>
  <si>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</si>
  <si>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</si>
  <si>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</si>
  <si>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</si>
  <si>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</si>
  <si>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</si>
  <si>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</si>
  <si>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</si>
  <si>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</si>
  <si>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</si>
  <si>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</si>
  <si>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</si>
  <si>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</si>
  <si>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</si>
  <si>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</si>
  <si>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</si>
  <si>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</si>
  <si>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</si>
  <si>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</si>
  <si>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</si>
  <si>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</si>
  <si>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</si>
  <si>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</si>
  <si>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</si>
  <si>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</si>
  <si>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</si>
  <si>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</si>
  <si>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</si>
  <si>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</si>
  <si>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</si>
  <si>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</si>
  <si>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</si>
  <si>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</si>
  <si>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</si>
  <si>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</si>
  <si>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</si>
  <si>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</si>
  <si>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</si>
  <si>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</si>
  <si>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</si>
  <si>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</si>
  <si>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</si>
  <si>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</si>
  <si>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</si>
  <si>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</si>
  <si>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</si>
  <si>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</si>
  <si>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</si>
  <si>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</si>
  <si>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</si>
  <si>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</si>
  <si>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</si>
  <si>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</si>
  <si>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</si>
  <si>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</si>
  <si>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</si>
  <si>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</si>
  <si>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</si>
  <si>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</si>
  <si>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</si>
  <si>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</si>
  <si>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</si>
  <si>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</si>
  <si>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</si>
  <si>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</si>
  <si>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</si>
  <si>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</si>
  <si>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</si>
  <si>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</si>
  <si>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</si>
  <si>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</si>
  <si>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</si>
  <si>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</si>
  <si>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</si>
  <si>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</si>
  <si>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</si>
  <si>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</si>
  <si>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</si>
  <si>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</si>
  <si>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</si>
  <si>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</si>
  <si>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</si>
  <si>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</si>
  <si>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</si>
  <si>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</si>
  <si>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</si>
  <si>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</si>
  <si>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</si>
  <si>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</si>
  <si>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</si>
  <si>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</si>
  <si>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</si>
  <si>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</si>
  <si>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</si>
  <si>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</si>
  <si>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</si>
  <si>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</si>
  <si>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</si>
  <si>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</si>
  <si>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</si>
  <si>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</si>
  <si>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</si>
  <si>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</si>
  <si>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</si>
  <si>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</si>
  <si>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</si>
  <si>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</si>
  <si>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</si>
  <si>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</si>
  <si>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</si>
  <si>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</si>
  <si>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</si>
  <si>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</si>
  <si>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</si>
  <si>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</si>
  <si>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</si>
  <si>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</si>
  <si>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</si>
  <si>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</si>
  <si>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</si>
  <si>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</si>
  <si>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</si>
  <si>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</si>
  <si>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</si>
  <si>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</si>
  <si>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</si>
  <si>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</si>
  <si>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</si>
  <si>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</si>
  <si>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</si>
  <si>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</si>
  <si>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</si>
  <si>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</si>
  <si>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</si>
  <si>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</si>
  <si>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</si>
  <si>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</si>
  <si>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</si>
  <si>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</si>
  <si>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</si>
  <si>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</si>
  <si>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</si>
  <si>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</si>
  <si>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</si>
  <si>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</si>
  <si>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</si>
  <si>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</si>
  <si>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</si>
  <si>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</si>
  <si>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</si>
  <si>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</si>
  <si>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</si>
  <si>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</si>
  <si>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</si>
  <si>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</si>
  <si>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</si>
  <si>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</si>
  <si>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</si>
  <si>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</si>
  <si>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</si>
  <si>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</si>
  <si>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</si>
  <si>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</si>
  <si>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</si>
  <si>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</si>
  <si>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</si>
  <si>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</si>
  <si>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</si>
  <si>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</si>
  <si>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</si>
  <si>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</si>
  <si>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</si>
  <si>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</si>
  <si>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</si>
  <si>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</si>
  <si>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</si>
  <si>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</si>
  <si>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</si>
  <si>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</si>
  <si>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</si>
  <si>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</si>
  <si>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</si>
  <si>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</si>
  <si>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</si>
  <si>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</si>
  <si>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</si>
  <si>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</si>
  <si>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</si>
  <si>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</si>
  <si>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</si>
  <si>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</si>
  <si>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</si>
  <si>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12.06.17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</si>
</sst>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6" t="s">
        <v>203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85"/>
      <c r="S1" s="85"/>
    </row>
    <row r="2" spans="2:19" s="1" customFormat="1" ht="15.75" customHeight="1">
      <c r="B2" s="297"/>
      <c r="C2" s="297"/>
      <c r="D2" s="297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8"/>
      <c r="B3" s="300"/>
      <c r="C3" s="301" t="s">
        <v>0</v>
      </c>
      <c r="D3" s="302" t="s">
        <v>137</v>
      </c>
      <c r="E3" s="31"/>
      <c r="F3" s="303" t="s">
        <v>26</v>
      </c>
      <c r="G3" s="304"/>
      <c r="H3" s="304"/>
      <c r="I3" s="304"/>
      <c r="J3" s="305"/>
      <c r="K3" s="82"/>
      <c r="L3" s="82"/>
      <c r="M3" s="82"/>
      <c r="N3" s="306" t="s">
        <v>199</v>
      </c>
      <c r="O3" s="309" t="s">
        <v>200</v>
      </c>
      <c r="P3" s="309"/>
      <c r="Q3" s="309"/>
      <c r="R3" s="309"/>
      <c r="S3" s="309"/>
    </row>
    <row r="4" spans="1:19" ht="22.5" customHeight="1">
      <c r="A4" s="298"/>
      <c r="B4" s="300"/>
      <c r="C4" s="301"/>
      <c r="D4" s="302"/>
      <c r="E4" s="292" t="s">
        <v>196</v>
      </c>
      <c r="F4" s="319" t="s">
        <v>33</v>
      </c>
      <c r="G4" s="310" t="s">
        <v>197</v>
      </c>
      <c r="H4" s="307" t="s">
        <v>198</v>
      </c>
      <c r="I4" s="310" t="s">
        <v>125</v>
      </c>
      <c r="J4" s="307" t="s">
        <v>126</v>
      </c>
      <c r="K4" s="84" t="s">
        <v>128</v>
      </c>
      <c r="L4" s="202" t="s">
        <v>111</v>
      </c>
      <c r="M4" s="89" t="s">
        <v>63</v>
      </c>
      <c r="N4" s="307"/>
      <c r="O4" s="294" t="s">
        <v>204</v>
      </c>
      <c r="P4" s="310" t="s">
        <v>49</v>
      </c>
      <c r="Q4" s="312" t="s">
        <v>48</v>
      </c>
      <c r="R4" s="90" t="s">
        <v>64</v>
      </c>
      <c r="S4" s="90"/>
    </row>
    <row r="5" spans="1:19" ht="67.5" customHeight="1">
      <c r="A5" s="299"/>
      <c r="B5" s="300"/>
      <c r="C5" s="301"/>
      <c r="D5" s="302"/>
      <c r="E5" s="293"/>
      <c r="F5" s="320"/>
      <c r="G5" s="311"/>
      <c r="H5" s="308"/>
      <c r="I5" s="311"/>
      <c r="J5" s="308"/>
      <c r="K5" s="313" t="s">
        <v>201</v>
      </c>
      <c r="L5" s="314"/>
      <c r="M5" s="315"/>
      <c r="N5" s="308"/>
      <c r="O5" s="295"/>
      <c r="P5" s="311"/>
      <c r="Q5" s="312"/>
      <c r="R5" s="316" t="s">
        <v>202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535171.69</v>
      </c>
      <c r="G8" s="149">
        <f aca="true" t="shared" si="0" ref="G8:G40">F8-E8</f>
        <v>-73703.91000000003</v>
      </c>
      <c r="H8" s="150">
        <f>F8/E8*100</f>
        <v>87.8950790604846</v>
      </c>
      <c r="I8" s="151">
        <f>F8-D8</f>
        <v>-763279.4100000001</v>
      </c>
      <c r="J8" s="151">
        <f>F8/D8*100</f>
        <v>41.21616054697785</v>
      </c>
      <c r="K8" s="149">
        <v>465511.42</v>
      </c>
      <c r="L8" s="149">
        <f aca="true" t="shared" si="1" ref="L8:L54">F8-K8</f>
        <v>69660.26999999996</v>
      </c>
      <c r="M8" s="203">
        <f aca="true" t="shared" si="2" ref="M8:M31">F8/K8</f>
        <v>1.149642451306565</v>
      </c>
      <c r="N8" s="149">
        <f>N9+N15+N18+N19+N23+N17</f>
        <v>104172</v>
      </c>
      <c r="O8" s="149">
        <f>O9+O15+O18+O19+O23+O17</f>
        <v>30075.729999999967</v>
      </c>
      <c r="P8" s="149">
        <f>O8-N8</f>
        <v>-74096.27000000003</v>
      </c>
      <c r="Q8" s="149">
        <f>O8/N8*100</f>
        <v>28.871222593403186</v>
      </c>
      <c r="R8" s="15">
        <f>R9+R15+R18+R19+R23</f>
        <v>102514</v>
      </c>
      <c r="S8" s="15">
        <f>O8-R8</f>
        <v>-72438.27000000003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304244.35</v>
      </c>
      <c r="G9" s="148">
        <f t="shared" si="0"/>
        <v>-44995.65000000002</v>
      </c>
      <c r="H9" s="155">
        <f>F9/E9*100</f>
        <v>87.11612358263658</v>
      </c>
      <c r="I9" s="156">
        <f>F9-D9</f>
        <v>-462400.65</v>
      </c>
      <c r="J9" s="156">
        <f>F9/D9*100</f>
        <v>39.685167189507524</v>
      </c>
      <c r="K9" s="225">
        <v>261442.54</v>
      </c>
      <c r="L9" s="157">
        <f t="shared" si="1"/>
        <v>42801.80999999997</v>
      </c>
      <c r="M9" s="204">
        <f t="shared" si="2"/>
        <v>1.1637140229742258</v>
      </c>
      <c r="N9" s="155">
        <f>E9-травень!E9</f>
        <v>70400</v>
      </c>
      <c r="O9" s="158">
        <f>F9-травень!F9</f>
        <v>22612.76999999996</v>
      </c>
      <c r="P9" s="159">
        <f>O9-N9</f>
        <v>-47787.23000000004</v>
      </c>
      <c r="Q9" s="156">
        <f>O9/N9*100</f>
        <v>32.120411931818126</v>
      </c>
      <c r="R9" s="99">
        <v>71000</v>
      </c>
      <c r="S9" s="99">
        <f>O9-R9</f>
        <v>-48387.23000000004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279289.05</v>
      </c>
      <c r="G10" s="102">
        <f t="shared" si="0"/>
        <v>-38774.95000000001</v>
      </c>
      <c r="H10" s="29">
        <f aca="true" t="shared" si="3" ref="H10:H39">F10/E10*100</f>
        <v>87.80907301675134</v>
      </c>
      <c r="I10" s="103">
        <f aca="true" t="shared" si="4" ref="I10:I40">F10-D10</f>
        <v>-422027.95</v>
      </c>
      <c r="J10" s="103">
        <f aca="true" t="shared" si="5" ref="J10:J39">F10/D10*100</f>
        <v>39.823510623583914</v>
      </c>
      <c r="K10" s="105">
        <v>231268.41</v>
      </c>
      <c r="L10" s="105">
        <f t="shared" si="1"/>
        <v>48020.639999999985</v>
      </c>
      <c r="M10" s="205">
        <f t="shared" si="2"/>
        <v>1.2076402912096813</v>
      </c>
      <c r="N10" s="104">
        <f>E10-травень!E10</f>
        <v>64904</v>
      </c>
      <c r="O10" s="142">
        <f>F10-травень!F10</f>
        <v>21709.869999999995</v>
      </c>
      <c r="P10" s="105">
        <f aca="true" t="shared" si="6" ref="P10:P40">O10-N10</f>
        <v>-43194.130000000005</v>
      </c>
      <c r="Q10" s="103">
        <f aca="true" t="shared" si="7" ref="Q10:Q27">O10/N10*100</f>
        <v>33.449201898188086</v>
      </c>
      <c r="R10" s="36"/>
      <c r="S10" s="99">
        <f aca="true" t="shared" si="8" ref="S10:S35">O10-R10</f>
        <v>21709.869999999995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16336.77</v>
      </c>
      <c r="G11" s="102">
        <f t="shared" si="0"/>
        <v>-5863.23</v>
      </c>
      <c r="H11" s="29">
        <f t="shared" si="3"/>
        <v>73.58905405405406</v>
      </c>
      <c r="I11" s="103">
        <f t="shared" si="4"/>
        <v>-30169.23</v>
      </c>
      <c r="J11" s="103">
        <f t="shared" si="5"/>
        <v>35.128306025029026</v>
      </c>
      <c r="K11" s="105">
        <v>18032.25</v>
      </c>
      <c r="L11" s="105">
        <f t="shared" si="1"/>
        <v>-1695.4799999999996</v>
      </c>
      <c r="M11" s="205">
        <f t="shared" si="2"/>
        <v>0.9059751278958533</v>
      </c>
      <c r="N11" s="104">
        <f>E11-травень!E11</f>
        <v>3840</v>
      </c>
      <c r="O11" s="142">
        <f>F11-травень!F11</f>
        <v>516.8700000000008</v>
      </c>
      <c r="P11" s="105">
        <f t="shared" si="6"/>
        <v>-3323.129999999999</v>
      </c>
      <c r="Q11" s="103">
        <f t="shared" si="7"/>
        <v>13.460156250000022</v>
      </c>
      <c r="R11" s="36"/>
      <c r="S11" s="99">
        <f t="shared" si="8"/>
        <v>516.8700000000008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4003.72</v>
      </c>
      <c r="G12" s="102">
        <f t="shared" si="0"/>
        <v>163.7199999999998</v>
      </c>
      <c r="H12" s="29">
        <f t="shared" si="3"/>
        <v>104.26354166666667</v>
      </c>
      <c r="I12" s="103">
        <f t="shared" si="4"/>
        <v>-4276.280000000001</v>
      </c>
      <c r="J12" s="103">
        <f t="shared" si="5"/>
        <v>48.354106280193236</v>
      </c>
      <c r="K12" s="105">
        <v>5288.66</v>
      </c>
      <c r="L12" s="105">
        <f t="shared" si="1"/>
        <v>-1284.94</v>
      </c>
      <c r="M12" s="205">
        <f t="shared" si="2"/>
        <v>0.7570386449497604</v>
      </c>
      <c r="N12" s="104">
        <f>E12-травень!E12</f>
        <v>900</v>
      </c>
      <c r="O12" s="142">
        <f>F12-травень!F12</f>
        <v>261.4599999999996</v>
      </c>
      <c r="P12" s="105">
        <f t="shared" si="6"/>
        <v>-638.5400000000004</v>
      </c>
      <c r="Q12" s="103">
        <f t="shared" si="7"/>
        <v>29.051111111111066</v>
      </c>
      <c r="R12" s="36"/>
      <c r="S12" s="99">
        <f t="shared" si="8"/>
        <v>261.4599999999996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3984.41</v>
      </c>
      <c r="G13" s="102">
        <f t="shared" si="0"/>
        <v>-575.5900000000001</v>
      </c>
      <c r="H13" s="29">
        <f t="shared" si="3"/>
        <v>87.37741228070175</v>
      </c>
      <c r="I13" s="103">
        <f t="shared" si="4"/>
        <v>-5405.59</v>
      </c>
      <c r="J13" s="103">
        <f t="shared" si="5"/>
        <v>42.432481363152284</v>
      </c>
      <c r="K13" s="105">
        <v>4452.61</v>
      </c>
      <c r="L13" s="105">
        <f t="shared" si="1"/>
        <v>-468.1999999999998</v>
      </c>
      <c r="M13" s="205">
        <f t="shared" si="2"/>
        <v>0.8948481901626237</v>
      </c>
      <c r="N13" s="104">
        <f>E13-травень!E13</f>
        <v>660</v>
      </c>
      <c r="O13" s="142">
        <f>F13-травень!F13</f>
        <v>101.81999999999971</v>
      </c>
      <c r="P13" s="105">
        <f t="shared" si="6"/>
        <v>-558.1800000000003</v>
      </c>
      <c r="Q13" s="103">
        <f t="shared" si="7"/>
        <v>15.427272727272683</v>
      </c>
      <c r="R13" s="36"/>
      <c r="S13" s="99">
        <f t="shared" si="8"/>
        <v>101.81999999999971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630.4</v>
      </c>
      <c r="G14" s="102">
        <f t="shared" si="0"/>
        <v>54.39999999999998</v>
      </c>
      <c r="H14" s="29">
        <f t="shared" si="3"/>
        <v>109.44444444444443</v>
      </c>
      <c r="I14" s="103">
        <f t="shared" si="4"/>
        <v>-521.6</v>
      </c>
      <c r="J14" s="103">
        <f t="shared" si="5"/>
        <v>54.722222222222214</v>
      </c>
      <c r="K14" s="105">
        <v>2400.61</v>
      </c>
      <c r="L14" s="105">
        <f t="shared" si="1"/>
        <v>-1770.21</v>
      </c>
      <c r="M14" s="205">
        <f t="shared" si="2"/>
        <v>0.2625999225196929</v>
      </c>
      <c r="N14" s="104">
        <f>E14-травень!E14</f>
        <v>96</v>
      </c>
      <c r="O14" s="142">
        <f>F14-травень!F14</f>
        <v>22.75</v>
      </c>
      <c r="P14" s="105">
        <f t="shared" si="6"/>
        <v>-73.25</v>
      </c>
      <c r="Q14" s="103">
        <f t="shared" si="7"/>
        <v>23.697916666666664</v>
      </c>
      <c r="R14" s="36"/>
      <c r="S14" s="99">
        <f t="shared" si="8"/>
        <v>22.75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46348.08</v>
      </c>
      <c r="G19" s="160">
        <f t="shared" si="0"/>
        <v>-13251.919999999998</v>
      </c>
      <c r="H19" s="162">
        <f t="shared" si="3"/>
        <v>77.76523489932886</v>
      </c>
      <c r="I19" s="163">
        <f t="shared" si="4"/>
        <v>-83651.92</v>
      </c>
      <c r="J19" s="163">
        <f t="shared" si="5"/>
        <v>35.65236923076923</v>
      </c>
      <c r="K19" s="159">
        <v>44512.02</v>
      </c>
      <c r="L19" s="165">
        <f t="shared" si="1"/>
        <v>1836.060000000005</v>
      </c>
      <c r="M19" s="211">
        <f t="shared" si="2"/>
        <v>1.041248633515172</v>
      </c>
      <c r="N19" s="162">
        <f>E19-травень!E19</f>
        <v>11200</v>
      </c>
      <c r="O19" s="166">
        <f>F19-травень!F19</f>
        <v>1352.9900000000052</v>
      </c>
      <c r="P19" s="165">
        <f t="shared" si="6"/>
        <v>-9847.009999999995</v>
      </c>
      <c r="Q19" s="163">
        <f t="shared" si="7"/>
        <v>12.080267857142903</v>
      </c>
      <c r="R19" s="291">
        <v>8800</v>
      </c>
      <c r="S19" s="99">
        <f t="shared" si="8"/>
        <v>-7447.009999999995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26410.85</v>
      </c>
      <c r="G20" s="250">
        <f t="shared" si="0"/>
        <v>-9489.150000000001</v>
      </c>
      <c r="H20" s="193">
        <f t="shared" si="3"/>
        <v>73.56782729805013</v>
      </c>
      <c r="I20" s="251">
        <f t="shared" si="4"/>
        <v>-50089.15</v>
      </c>
      <c r="J20" s="251">
        <f t="shared" si="5"/>
        <v>34.52398692810457</v>
      </c>
      <c r="K20" s="252">
        <v>44512.02</v>
      </c>
      <c r="L20" s="164">
        <f t="shared" si="1"/>
        <v>-18101.17</v>
      </c>
      <c r="M20" s="253">
        <f t="shared" si="2"/>
        <v>0.5933419781892622</v>
      </c>
      <c r="N20" s="193">
        <f>E20-травень!E20</f>
        <v>6250</v>
      </c>
      <c r="O20" s="177">
        <f>F20-травень!F20</f>
        <v>282.35999999999694</v>
      </c>
      <c r="P20" s="164">
        <f t="shared" si="6"/>
        <v>-5967.640000000003</v>
      </c>
      <c r="Q20" s="251">
        <f t="shared" si="7"/>
        <v>4.517759999999951</v>
      </c>
      <c r="R20" s="103">
        <v>4450</v>
      </c>
      <c r="S20" s="103">
        <f t="shared" si="8"/>
        <v>-4167.640000000003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4102.98</v>
      </c>
      <c r="G21" s="250">
        <f t="shared" si="0"/>
        <v>-797.0200000000004</v>
      </c>
      <c r="H21" s="193"/>
      <c r="I21" s="251">
        <f t="shared" si="4"/>
        <v>-6597.02</v>
      </c>
      <c r="J21" s="251">
        <f t="shared" si="5"/>
        <v>38.345607476635514</v>
      </c>
      <c r="K21" s="252">
        <v>0</v>
      </c>
      <c r="L21" s="164">
        <f t="shared" si="1"/>
        <v>4102.98</v>
      </c>
      <c r="M21" s="253"/>
      <c r="N21" s="193">
        <f>E21-травень!E21</f>
        <v>950</v>
      </c>
      <c r="O21" s="177">
        <f>F21-травень!F21</f>
        <v>9.289999999999509</v>
      </c>
      <c r="P21" s="164">
        <f t="shared" si="6"/>
        <v>-940.7100000000005</v>
      </c>
      <c r="Q21" s="251"/>
      <c r="R21" s="103">
        <v>900</v>
      </c>
      <c r="S21" s="103">
        <f t="shared" si="8"/>
        <v>-890.7100000000005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15834.26</v>
      </c>
      <c r="G22" s="250">
        <f t="shared" si="0"/>
        <v>-2965.74</v>
      </c>
      <c r="H22" s="193"/>
      <c r="I22" s="251">
        <f t="shared" si="4"/>
        <v>-26965.739999999998</v>
      </c>
      <c r="J22" s="251">
        <f t="shared" si="5"/>
        <v>36.99593457943926</v>
      </c>
      <c r="K22" s="252">
        <v>0</v>
      </c>
      <c r="L22" s="164">
        <f t="shared" si="1"/>
        <v>15834.26</v>
      </c>
      <c r="M22" s="253"/>
      <c r="N22" s="193">
        <f>E22-травень!E22</f>
        <v>4000</v>
      </c>
      <c r="O22" s="177">
        <f>F22-травень!F22</f>
        <v>1061.3400000000001</v>
      </c>
      <c r="P22" s="164">
        <f t="shared" si="6"/>
        <v>-2938.66</v>
      </c>
      <c r="Q22" s="251"/>
      <c r="R22" s="103">
        <v>3800</v>
      </c>
      <c r="S22" s="103">
        <f t="shared" si="8"/>
        <v>-2738.66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184415.75</v>
      </c>
      <c r="G23" s="148">
        <f t="shared" si="0"/>
        <v>-15208.849999999977</v>
      </c>
      <c r="H23" s="155">
        <f t="shared" si="3"/>
        <v>92.38127465252279</v>
      </c>
      <c r="I23" s="156">
        <f t="shared" si="4"/>
        <v>-216714.34999999998</v>
      </c>
      <c r="J23" s="156">
        <f t="shared" si="5"/>
        <v>45.974049317166674</v>
      </c>
      <c r="K23" s="156">
        <v>159141.65</v>
      </c>
      <c r="L23" s="159">
        <f t="shared" si="1"/>
        <v>25274.100000000006</v>
      </c>
      <c r="M23" s="207">
        <f t="shared" si="2"/>
        <v>1.1588151184809257</v>
      </c>
      <c r="N23" s="155">
        <f>E23-травень!E23</f>
        <v>22572</v>
      </c>
      <c r="O23" s="158">
        <f>F23-травень!F23</f>
        <v>6109.970000000001</v>
      </c>
      <c r="P23" s="159">
        <f t="shared" si="6"/>
        <v>-16462.03</v>
      </c>
      <c r="Q23" s="156">
        <f t="shared" si="7"/>
        <v>27.068802055644163</v>
      </c>
      <c r="R23" s="285">
        <f>R24+R33+R35</f>
        <v>22714</v>
      </c>
      <c r="S23" s="291">
        <f t="shared" si="8"/>
        <v>-16604.03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84910.62</v>
      </c>
      <c r="G24" s="148">
        <f t="shared" si="0"/>
        <v>-13762.279999999999</v>
      </c>
      <c r="H24" s="155">
        <f t="shared" si="3"/>
        <v>86.05262437812206</v>
      </c>
      <c r="I24" s="156">
        <f t="shared" si="4"/>
        <v>-121710.38</v>
      </c>
      <c r="J24" s="156">
        <f t="shared" si="5"/>
        <v>41.09486451038374</v>
      </c>
      <c r="K24" s="156">
        <v>85994.38</v>
      </c>
      <c r="L24" s="159">
        <f t="shared" si="1"/>
        <v>-1083.7600000000093</v>
      </c>
      <c r="M24" s="207">
        <f t="shared" si="2"/>
        <v>0.9873973159641362</v>
      </c>
      <c r="N24" s="155">
        <f>E24-травень!E24</f>
        <v>15965</v>
      </c>
      <c r="O24" s="158">
        <f>F24-травень!F24</f>
        <v>3178.4899999999907</v>
      </c>
      <c r="P24" s="159">
        <f t="shared" si="6"/>
        <v>-12786.51000000001</v>
      </c>
      <c r="Q24" s="156">
        <f t="shared" si="7"/>
        <v>19.90911368618848</v>
      </c>
      <c r="R24" s="290">
        <f>R25+R28+R29</f>
        <v>15007</v>
      </c>
      <c r="S24" s="290">
        <f t="shared" si="8"/>
        <v>-11828.51000000001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10244.63</v>
      </c>
      <c r="G25" s="169">
        <f t="shared" si="0"/>
        <v>-144.47000000000116</v>
      </c>
      <c r="H25" s="171">
        <f t="shared" si="3"/>
        <v>98.6094079371649</v>
      </c>
      <c r="I25" s="172">
        <f t="shared" si="4"/>
        <v>-12564.37</v>
      </c>
      <c r="J25" s="172">
        <f t="shared" si="5"/>
        <v>44.91485817002061</v>
      </c>
      <c r="K25" s="173">
        <v>9233.59</v>
      </c>
      <c r="L25" s="164">
        <f t="shared" si="1"/>
        <v>1011.039999999999</v>
      </c>
      <c r="M25" s="213">
        <f t="shared" si="2"/>
        <v>1.1094958732194087</v>
      </c>
      <c r="N25" s="193">
        <f>E25-травень!E25</f>
        <v>805</v>
      </c>
      <c r="O25" s="177">
        <f>F25-травень!F25</f>
        <v>108.58999999999833</v>
      </c>
      <c r="P25" s="175">
        <f t="shared" si="6"/>
        <v>-696.4100000000017</v>
      </c>
      <c r="Q25" s="172">
        <f t="shared" si="7"/>
        <v>13.489440993788612</v>
      </c>
      <c r="R25" s="103">
        <v>800</v>
      </c>
      <c r="S25" s="103">
        <f t="shared" si="8"/>
        <v>-691.4100000000017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203.2</v>
      </c>
      <c r="G26" s="196">
        <f t="shared" si="0"/>
        <v>-506.8</v>
      </c>
      <c r="H26" s="197">
        <f t="shared" si="3"/>
        <v>28.619718309859156</v>
      </c>
      <c r="I26" s="198">
        <f t="shared" si="4"/>
        <v>-1619.1</v>
      </c>
      <c r="J26" s="198">
        <f t="shared" si="5"/>
        <v>11.15074356582341</v>
      </c>
      <c r="K26" s="198">
        <v>342.1</v>
      </c>
      <c r="L26" s="198">
        <f t="shared" si="1"/>
        <v>-138.90000000000003</v>
      </c>
      <c r="M26" s="226">
        <f t="shared" si="2"/>
        <v>0.593978368897983</v>
      </c>
      <c r="N26" s="234">
        <f>E26-травень!E26</f>
        <v>105</v>
      </c>
      <c r="O26" s="234">
        <f>F26-травень!F26</f>
        <v>5.929999999999978</v>
      </c>
      <c r="P26" s="198">
        <f t="shared" si="6"/>
        <v>-99.07000000000002</v>
      </c>
      <c r="Q26" s="198">
        <f t="shared" si="7"/>
        <v>5.647619047619027</v>
      </c>
      <c r="R26" s="103"/>
      <c r="S26" s="103">
        <f t="shared" si="8"/>
        <v>5.929999999999978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10041.43</v>
      </c>
      <c r="G27" s="196">
        <f t="shared" si="0"/>
        <v>362.3299999999999</v>
      </c>
      <c r="H27" s="197">
        <f t="shared" si="3"/>
        <v>103.7434265582544</v>
      </c>
      <c r="I27" s="198">
        <f t="shared" si="4"/>
        <v>-10945.27</v>
      </c>
      <c r="J27" s="198">
        <f t="shared" si="5"/>
        <v>47.84663620292852</v>
      </c>
      <c r="K27" s="198">
        <v>8891.49</v>
      </c>
      <c r="L27" s="198">
        <f t="shared" si="1"/>
        <v>1149.9400000000005</v>
      </c>
      <c r="M27" s="226">
        <f t="shared" si="2"/>
        <v>1.1293304046903276</v>
      </c>
      <c r="N27" s="234">
        <f>E27-травень!E27</f>
        <v>700</v>
      </c>
      <c r="O27" s="234">
        <f>F27-травень!F27</f>
        <v>102.65999999999985</v>
      </c>
      <c r="P27" s="198">
        <f t="shared" si="6"/>
        <v>-597.3400000000001</v>
      </c>
      <c r="Q27" s="198">
        <f t="shared" si="7"/>
        <v>14.665714285714266</v>
      </c>
      <c r="R27" s="103"/>
      <c r="S27" s="103">
        <f t="shared" si="8"/>
        <v>102.65999999999985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-70.48</v>
      </c>
      <c r="G28" s="169">
        <f t="shared" si="0"/>
        <v>-204.28000000000003</v>
      </c>
      <c r="H28" s="171">
        <f t="shared" si="3"/>
        <v>-52.67563527653214</v>
      </c>
      <c r="I28" s="172">
        <f t="shared" si="4"/>
        <v>-890.48</v>
      </c>
      <c r="J28" s="172">
        <f t="shared" si="5"/>
        <v>-8.595121951219513</v>
      </c>
      <c r="K28" s="172">
        <v>435.05</v>
      </c>
      <c r="L28" s="172">
        <f t="shared" si="1"/>
        <v>-505.53000000000003</v>
      </c>
      <c r="M28" s="210">
        <f t="shared" si="2"/>
        <v>-0.16200436731410184</v>
      </c>
      <c r="N28" s="193">
        <f>E28-травень!E28</f>
        <v>5</v>
      </c>
      <c r="O28" s="177">
        <f>F28-травень!F28</f>
        <v>-25.000000000000007</v>
      </c>
      <c r="P28" s="175">
        <f t="shared" si="6"/>
        <v>-30.000000000000007</v>
      </c>
      <c r="Q28" s="172">
        <f>O28/N28*100</f>
        <v>-500.00000000000017</v>
      </c>
      <c r="R28" s="103">
        <v>-25</v>
      </c>
      <c r="S28" s="103">
        <f t="shared" si="8"/>
        <v>0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74736.47</v>
      </c>
      <c r="G29" s="169">
        <f t="shared" si="0"/>
        <v>-13413.529999999999</v>
      </c>
      <c r="H29" s="171">
        <f t="shared" si="3"/>
        <v>84.78328984685196</v>
      </c>
      <c r="I29" s="172">
        <f t="shared" si="4"/>
        <v>-108255.53</v>
      </c>
      <c r="J29" s="172">
        <f t="shared" si="5"/>
        <v>40.841386508699834</v>
      </c>
      <c r="K29" s="173">
        <v>76325.75</v>
      </c>
      <c r="L29" s="173">
        <f t="shared" si="1"/>
        <v>-1589.2799999999988</v>
      </c>
      <c r="M29" s="209">
        <f t="shared" si="2"/>
        <v>0.9791776693972873</v>
      </c>
      <c r="N29" s="193">
        <f>E29-травень!E29</f>
        <v>15155</v>
      </c>
      <c r="O29" s="177">
        <f>F29-травень!F29</f>
        <v>3094.899999999994</v>
      </c>
      <c r="P29" s="175">
        <f t="shared" si="6"/>
        <v>-12060.100000000006</v>
      </c>
      <c r="Q29" s="172">
        <f>O29/N29*100</f>
        <v>20.421643022104877</v>
      </c>
      <c r="R29" s="103">
        <v>14232</v>
      </c>
      <c r="S29" s="103">
        <f t="shared" si="8"/>
        <v>-11137.100000000006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26175.27</v>
      </c>
      <c r="G30" s="196">
        <f t="shared" si="0"/>
        <v>-604.7299999999996</v>
      </c>
      <c r="H30" s="197">
        <f t="shared" si="3"/>
        <v>97.74185959671397</v>
      </c>
      <c r="I30" s="198">
        <f t="shared" si="4"/>
        <v>-31357.73</v>
      </c>
      <c r="J30" s="198">
        <f t="shared" si="5"/>
        <v>45.496097891644794</v>
      </c>
      <c r="K30" s="198">
        <v>23736.85</v>
      </c>
      <c r="L30" s="198">
        <f t="shared" si="1"/>
        <v>2438.420000000002</v>
      </c>
      <c r="M30" s="226">
        <f t="shared" si="2"/>
        <v>1.1027271942149022</v>
      </c>
      <c r="N30" s="234">
        <f>E30-травень!E30</f>
        <v>4700</v>
      </c>
      <c r="O30" s="234">
        <f>F30-травень!F30</f>
        <v>2024.0299999999988</v>
      </c>
      <c r="P30" s="198">
        <f t="shared" si="6"/>
        <v>-2675.970000000001</v>
      </c>
      <c r="Q30" s="198">
        <f>O30/N30*100</f>
        <v>43.064468085106355</v>
      </c>
      <c r="R30" s="106"/>
      <c r="S30" s="99">
        <f t="shared" si="8"/>
        <v>2024.0299999999988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48561.2</v>
      </c>
      <c r="G31" s="196">
        <f t="shared" si="0"/>
        <v>-12808.800000000003</v>
      </c>
      <c r="H31" s="197">
        <f t="shared" si="3"/>
        <v>79.12856444516865</v>
      </c>
      <c r="I31" s="198">
        <f t="shared" si="4"/>
        <v>-76897.8</v>
      </c>
      <c r="J31" s="198">
        <f t="shared" si="5"/>
        <v>38.7068285256538</v>
      </c>
      <c r="K31" s="198">
        <v>52588.89</v>
      </c>
      <c r="L31" s="198">
        <f t="shared" si="1"/>
        <v>-4027.6900000000023</v>
      </c>
      <c r="M31" s="226">
        <f t="shared" si="2"/>
        <v>0.9234117700525719</v>
      </c>
      <c r="N31" s="234">
        <f>E31-травень!E31</f>
        <v>10455</v>
      </c>
      <c r="O31" s="234">
        <f>F31-травень!F31</f>
        <v>1070.8699999999953</v>
      </c>
      <c r="P31" s="198">
        <f t="shared" si="6"/>
        <v>-9384.130000000005</v>
      </c>
      <c r="Q31" s="198">
        <f>O31/N31*100</f>
        <v>10.242659014825398</v>
      </c>
      <c r="R31" s="106"/>
      <c r="S31" s="99">
        <f t="shared" si="8"/>
        <v>1070.8699999999953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75.23</v>
      </c>
      <c r="G33" s="148">
        <f t="shared" si="0"/>
        <v>29.230000000000004</v>
      </c>
      <c r="H33" s="155">
        <f t="shared" si="3"/>
        <v>163.54347826086956</v>
      </c>
      <c r="I33" s="156">
        <f t="shared" si="4"/>
        <v>-39.769999999999996</v>
      </c>
      <c r="J33" s="156">
        <f t="shared" si="5"/>
        <v>65.41739130434783</v>
      </c>
      <c r="K33" s="156">
        <v>55.62</v>
      </c>
      <c r="L33" s="156">
        <f t="shared" si="1"/>
        <v>19.610000000000007</v>
      </c>
      <c r="M33" s="208">
        <f>F33/K33</f>
        <v>1.3525710176195613</v>
      </c>
      <c r="N33" s="155">
        <f>E33-травень!E33</f>
        <v>7</v>
      </c>
      <c r="O33" s="158">
        <f>F33-травень!F33</f>
        <v>0</v>
      </c>
      <c r="P33" s="159">
        <f t="shared" si="6"/>
        <v>-7</v>
      </c>
      <c r="Q33" s="156">
        <f>O33/N33*100</f>
        <v>0</v>
      </c>
      <c r="R33" s="290">
        <v>7</v>
      </c>
      <c r="S33" s="290">
        <f t="shared" si="8"/>
        <v>-7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99461.02</v>
      </c>
      <c r="G35" s="160">
        <f t="shared" si="0"/>
        <v>-1444.679999999993</v>
      </c>
      <c r="H35" s="162">
        <f t="shared" si="3"/>
        <v>98.56828702441983</v>
      </c>
      <c r="I35" s="163">
        <f t="shared" si="4"/>
        <v>-94933.08</v>
      </c>
      <c r="J35" s="163">
        <f t="shared" si="5"/>
        <v>51.16462896764871</v>
      </c>
      <c r="K35" s="176">
        <v>73216.69</v>
      </c>
      <c r="L35" s="176">
        <f>F35-K35</f>
        <v>26244.33</v>
      </c>
      <c r="M35" s="224">
        <f>F35/K35</f>
        <v>1.3584473704014755</v>
      </c>
      <c r="N35" s="155">
        <f>E35-травень!E35</f>
        <v>6600</v>
      </c>
      <c r="O35" s="158">
        <f>F35-травень!F35</f>
        <v>2936.029999999999</v>
      </c>
      <c r="P35" s="165">
        <f t="shared" si="6"/>
        <v>-3663.970000000001</v>
      </c>
      <c r="Q35" s="163">
        <f>O35/N35*100</f>
        <v>44.485303030303015</v>
      </c>
      <c r="R35" s="290">
        <v>7700</v>
      </c>
      <c r="S35" s="290">
        <f t="shared" si="8"/>
        <v>-4763.970000000001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19656.6</v>
      </c>
      <c r="G37" s="102">
        <f t="shared" si="0"/>
        <v>-363.40000000000146</v>
      </c>
      <c r="H37" s="104">
        <f t="shared" si="3"/>
        <v>98.18481518481518</v>
      </c>
      <c r="I37" s="103">
        <f t="shared" si="4"/>
        <v>-21343.4</v>
      </c>
      <c r="J37" s="103">
        <f t="shared" si="5"/>
        <v>47.94292682926829</v>
      </c>
      <c r="K37" s="126">
        <v>18313.06</v>
      </c>
      <c r="L37" s="126">
        <f t="shared" si="1"/>
        <v>1343.5399999999972</v>
      </c>
      <c r="M37" s="214">
        <f t="shared" si="9"/>
        <v>1.0733651284929988</v>
      </c>
      <c r="N37" s="104">
        <f>E37-травень!E37</f>
        <v>1100</v>
      </c>
      <c r="O37" s="142">
        <f>F37-травень!F37</f>
        <v>394.90999999999985</v>
      </c>
      <c r="P37" s="105">
        <f t="shared" si="6"/>
        <v>-705.0900000000001</v>
      </c>
      <c r="Q37" s="103">
        <f>O37/N37*100</f>
        <v>35.900909090909074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79781.12</v>
      </c>
      <c r="G38" s="102">
        <f t="shared" si="0"/>
        <v>-1078.8800000000047</v>
      </c>
      <c r="H38" s="104">
        <f t="shared" si="3"/>
        <v>98.66574325995548</v>
      </c>
      <c r="I38" s="103">
        <f t="shared" si="4"/>
        <v>-73557.98000000001</v>
      </c>
      <c r="J38" s="103">
        <f t="shared" si="5"/>
        <v>52.02920846672505</v>
      </c>
      <c r="K38" s="126">
        <v>54889.45</v>
      </c>
      <c r="L38" s="126">
        <f t="shared" si="1"/>
        <v>24891.67</v>
      </c>
      <c r="M38" s="214">
        <f t="shared" si="9"/>
        <v>1.4534873277105163</v>
      </c>
      <c r="N38" s="104">
        <f>E38-травень!E38</f>
        <v>5500</v>
      </c>
      <c r="O38" s="142">
        <f>F38-травень!F38</f>
        <v>2540.929999999993</v>
      </c>
      <c r="P38" s="105">
        <f t="shared" si="6"/>
        <v>-2959.070000000007</v>
      </c>
      <c r="Q38" s="103">
        <f>O38/N38*100</f>
        <v>46.19872727272715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E39-травень!E39</f>
        <v>0</v>
      </c>
      <c r="O39" s="142">
        <f>F39-травень!F39</f>
        <v>0</v>
      </c>
      <c r="P39" s="105">
        <f t="shared" si="6"/>
        <v>0</v>
      </c>
      <c r="Q39" s="103"/>
      <c r="R39" s="106"/>
      <c r="S39" s="106"/>
    </row>
    <row r="40" spans="1:19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31837.199999999997</v>
      </c>
      <c r="G41" s="149">
        <f>G42+G43+G44+G45+G46+G48+G50+G51+G52+G53+G54+G59+G60+G64</f>
        <v>1967.3399999999995</v>
      </c>
      <c r="H41" s="150">
        <f>F41/E41*100</f>
        <v>106.42162581352514</v>
      </c>
      <c r="I41" s="151">
        <f>F41-D41</f>
        <v>-27187.800000000003</v>
      </c>
      <c r="J41" s="151">
        <f>F41/D41*100</f>
        <v>53.938500635324004</v>
      </c>
      <c r="K41" s="149">
        <v>29260.66</v>
      </c>
      <c r="L41" s="149">
        <f t="shared" si="1"/>
        <v>2576.5399999999972</v>
      </c>
      <c r="M41" s="203">
        <f t="shared" si="9"/>
        <v>1.0880547465436528</v>
      </c>
      <c r="N41" s="149">
        <f>N42+N43+N44+N45+N46+N48+N50+N51+N52+N53+N54+N59+N60+N64+N47</f>
        <v>5118.8</v>
      </c>
      <c r="O41" s="149">
        <f>O42+O43+O44+O45+O46+O48+O50+O51+O52+O53+O54+O59+O60+O64+O47+O40</f>
        <v>4482.089999999998</v>
      </c>
      <c r="P41" s="149">
        <f>P42+P43+P44+P45+P46+P48+P50+P51+P52+P53+P54+P59+P60+P64</f>
        <v>-629.9100000000011</v>
      </c>
      <c r="Q41" s="149">
        <f>O41/N41*100</f>
        <v>87.5613425021489</v>
      </c>
      <c r="R41" s="15">
        <f>R42+R43+R44+R45+R46+R47+R48+R50+R51+R52+R53+R54+R59+R60+R64</f>
        <v>5598.5</v>
      </c>
      <c r="S41" s="15">
        <f>O41-R41</f>
        <v>-1116.4100000000017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92.8</v>
      </c>
      <c r="G44" s="160">
        <f t="shared" si="12"/>
        <v>70.8</v>
      </c>
      <c r="H44" s="162">
        <f>F44/E44*100</f>
        <v>421.81818181818176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28.07</v>
      </c>
      <c r="L44" s="163">
        <f t="shared" si="1"/>
        <v>64.72999999999999</v>
      </c>
      <c r="M44" s="216">
        <f aca="true" t="shared" si="17" ref="M44:M66">F44/K44</f>
        <v>3.3060206626291415</v>
      </c>
      <c r="N44" s="162">
        <f>E44-травень!E44</f>
        <v>1</v>
      </c>
      <c r="O44" s="166">
        <f>F44-травень!F44</f>
        <v>0</v>
      </c>
      <c r="P44" s="165">
        <f t="shared" si="14"/>
        <v>-1</v>
      </c>
      <c r="Q44" s="163">
        <f t="shared" si="11"/>
        <v>0</v>
      </c>
      <c r="R44" s="36">
        <v>10</v>
      </c>
      <c r="S44" s="36">
        <f t="shared" si="15"/>
        <v>-10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452.38</v>
      </c>
      <c r="G46" s="160">
        <f t="shared" si="12"/>
        <v>324.38</v>
      </c>
      <c r="H46" s="162">
        <f t="shared" si="10"/>
        <v>353.421875</v>
      </c>
      <c r="I46" s="163">
        <f t="shared" si="13"/>
        <v>192.38</v>
      </c>
      <c r="J46" s="163">
        <f t="shared" si="16"/>
        <v>173.9923076923077</v>
      </c>
      <c r="K46" s="163">
        <v>60.97</v>
      </c>
      <c r="L46" s="163">
        <f t="shared" si="1"/>
        <v>391.40999999999997</v>
      </c>
      <c r="M46" s="216">
        <f t="shared" si="17"/>
        <v>7.419714613744465</v>
      </c>
      <c r="N46" s="162">
        <f>E46-травень!E46</f>
        <v>22</v>
      </c>
      <c r="O46" s="166">
        <f>F46-травень!F46</f>
        <v>10.120000000000005</v>
      </c>
      <c r="P46" s="165">
        <f t="shared" si="14"/>
        <v>-11.879999999999995</v>
      </c>
      <c r="Q46" s="163">
        <f t="shared" si="11"/>
        <v>46.00000000000002</v>
      </c>
      <c r="R46" s="36">
        <v>70</v>
      </c>
      <c r="S46" s="36">
        <f t="shared" si="15"/>
        <v>-59.879999999999995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1.01</v>
      </c>
      <c r="G47" s="160">
        <f t="shared" si="12"/>
        <v>-46.59</v>
      </c>
      <c r="H47" s="162">
        <f t="shared" si="10"/>
        <v>2.1218487394957983</v>
      </c>
      <c r="I47" s="163">
        <f t="shared" si="13"/>
        <v>-96.49</v>
      </c>
      <c r="J47" s="163">
        <f t="shared" si="16"/>
        <v>1.035897435897436</v>
      </c>
      <c r="K47" s="163">
        <v>13.6</v>
      </c>
      <c r="L47" s="163">
        <f t="shared" si="1"/>
        <v>-12.59</v>
      </c>
      <c r="M47" s="216"/>
      <c r="N47" s="162">
        <f>E47-травень!E47</f>
        <v>6.800000000000004</v>
      </c>
      <c r="O47" s="166">
        <f>F47-травень!F47</f>
        <v>0</v>
      </c>
      <c r="P47" s="165">
        <f t="shared" si="14"/>
        <v>-6.800000000000004</v>
      </c>
      <c r="Q47" s="163">
        <f t="shared" si="11"/>
        <v>0</v>
      </c>
      <c r="R47" s="36">
        <v>0</v>
      </c>
      <c r="S47" s="36">
        <f t="shared" si="15"/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549.04</v>
      </c>
      <c r="G48" s="160">
        <f t="shared" si="12"/>
        <v>89.03999999999996</v>
      </c>
      <c r="H48" s="162">
        <f t="shared" si="10"/>
        <v>119.35652173913043</v>
      </c>
      <c r="I48" s="163">
        <f t="shared" si="13"/>
        <v>-180.96000000000004</v>
      </c>
      <c r="J48" s="163">
        <f t="shared" si="16"/>
        <v>75.21095890410959</v>
      </c>
      <c r="K48" s="163">
        <v>168.08</v>
      </c>
      <c r="L48" s="163">
        <f t="shared" si="1"/>
        <v>380.9599999999999</v>
      </c>
      <c r="M48" s="216"/>
      <c r="N48" s="162">
        <f>E48-травень!E48</f>
        <v>60</v>
      </c>
      <c r="O48" s="166">
        <f>F48-травень!F48</f>
        <v>43.90999999999997</v>
      </c>
      <c r="P48" s="165">
        <f t="shared" si="14"/>
        <v>-16.090000000000032</v>
      </c>
      <c r="Q48" s="163">
        <f t="shared" si="11"/>
        <v>73.18333333333328</v>
      </c>
      <c r="R48" s="36">
        <v>100</v>
      </c>
      <c r="S48" s="36">
        <f t="shared" si="15"/>
        <v>-56.09000000000003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6956.94</v>
      </c>
      <c r="G50" s="160">
        <f t="shared" si="12"/>
        <v>916.9399999999996</v>
      </c>
      <c r="H50" s="162">
        <f t="shared" si="10"/>
        <v>115.18112582781457</v>
      </c>
      <c r="I50" s="163">
        <f t="shared" si="13"/>
        <v>-4043.0600000000004</v>
      </c>
      <c r="J50" s="163">
        <f t="shared" si="16"/>
        <v>63.24490909090908</v>
      </c>
      <c r="K50" s="163">
        <v>5001.06</v>
      </c>
      <c r="L50" s="163">
        <f t="shared" si="1"/>
        <v>1955.8799999999992</v>
      </c>
      <c r="M50" s="216">
        <f t="shared" si="17"/>
        <v>1.3910930882652877</v>
      </c>
      <c r="N50" s="162">
        <f>E50-травень!E50</f>
        <v>900</v>
      </c>
      <c r="O50" s="166">
        <f>F50-травень!F50</f>
        <v>706.6699999999992</v>
      </c>
      <c r="P50" s="165">
        <f t="shared" si="14"/>
        <v>-193.33000000000084</v>
      </c>
      <c r="Q50" s="163">
        <f t="shared" si="11"/>
        <v>78.5188888888888</v>
      </c>
      <c r="R50" s="36">
        <v>1400</v>
      </c>
      <c r="S50" s="36">
        <f t="shared" si="15"/>
        <v>-693.3300000000008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234.61</v>
      </c>
      <c r="G51" s="160">
        <f t="shared" si="12"/>
        <v>84.61000000000001</v>
      </c>
      <c r="H51" s="162">
        <f t="shared" si="10"/>
        <v>156.40666666666667</v>
      </c>
      <c r="I51" s="163">
        <f t="shared" si="13"/>
        <v>-75.38999999999999</v>
      </c>
      <c r="J51" s="163">
        <f t="shared" si="16"/>
        <v>75.68064516129033</v>
      </c>
      <c r="K51" s="163">
        <v>68.92</v>
      </c>
      <c r="L51" s="163">
        <f t="shared" si="1"/>
        <v>165.69</v>
      </c>
      <c r="M51" s="216"/>
      <c r="N51" s="162">
        <f>E51-травень!E51</f>
        <v>25</v>
      </c>
      <c r="O51" s="166">
        <f>F51-травень!F51</f>
        <v>18.26000000000002</v>
      </c>
      <c r="P51" s="165">
        <f t="shared" si="14"/>
        <v>-6.739999999999981</v>
      </c>
      <c r="Q51" s="163">
        <f t="shared" si="11"/>
        <v>73.04000000000008</v>
      </c>
      <c r="R51" s="36">
        <v>40</v>
      </c>
      <c r="S51" s="36">
        <f t="shared" si="15"/>
        <v>-21.73999999999998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12.32</v>
      </c>
      <c r="G52" s="160">
        <f t="shared" si="12"/>
        <v>1.3200000000000003</v>
      </c>
      <c r="H52" s="162">
        <f t="shared" si="10"/>
        <v>112.00000000000001</v>
      </c>
      <c r="I52" s="163">
        <f t="shared" si="13"/>
        <v>-7.68</v>
      </c>
      <c r="J52" s="163">
        <f t="shared" si="16"/>
        <v>61.6</v>
      </c>
      <c r="K52" s="163">
        <v>8.54</v>
      </c>
      <c r="L52" s="163">
        <f t="shared" si="1"/>
        <v>3.780000000000001</v>
      </c>
      <c r="M52" s="216"/>
      <c r="N52" s="162">
        <f>E52-травень!E52</f>
        <v>4</v>
      </c>
      <c r="O52" s="166">
        <f>F52-травень!F52</f>
        <v>0</v>
      </c>
      <c r="P52" s="165">
        <f t="shared" si="14"/>
        <v>-4</v>
      </c>
      <c r="Q52" s="163">
        <f t="shared" si="11"/>
        <v>0</v>
      </c>
      <c r="R52" s="36">
        <v>4</v>
      </c>
      <c r="S52" s="36">
        <f t="shared" si="15"/>
        <v>-4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356.06</v>
      </c>
      <c r="G54" s="160">
        <f t="shared" si="12"/>
        <v>-213.94</v>
      </c>
      <c r="H54" s="162">
        <f t="shared" si="10"/>
        <v>62.46666666666667</v>
      </c>
      <c r="I54" s="163">
        <f t="shared" si="13"/>
        <v>-843.94</v>
      </c>
      <c r="J54" s="163">
        <f t="shared" si="16"/>
        <v>29.671666666666667</v>
      </c>
      <c r="K54" s="163">
        <v>3094.63</v>
      </c>
      <c r="L54" s="163">
        <f t="shared" si="1"/>
        <v>-2738.57</v>
      </c>
      <c r="M54" s="216">
        <f t="shared" si="17"/>
        <v>0.11505737357939398</v>
      </c>
      <c r="N54" s="162">
        <f>E54-травень!E54</f>
        <v>95</v>
      </c>
      <c r="O54" s="166">
        <f>F54-травень!F54</f>
        <v>22.54000000000002</v>
      </c>
      <c r="P54" s="165">
        <f t="shared" si="14"/>
        <v>-72.45999999999998</v>
      </c>
      <c r="Q54" s="163">
        <f t="shared" si="11"/>
        <v>23.726315789473706</v>
      </c>
      <c r="R54" s="36">
        <v>50</v>
      </c>
      <c r="S54" s="36">
        <f t="shared" si="15"/>
        <v>-27.45999999999998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309.53</v>
      </c>
      <c r="G55" s="33">
        <f t="shared" si="12"/>
        <v>-170.47000000000003</v>
      </c>
      <c r="H55" s="29">
        <f t="shared" si="10"/>
        <v>64.48541666666667</v>
      </c>
      <c r="I55" s="103">
        <f t="shared" si="13"/>
        <v>-688.47</v>
      </c>
      <c r="J55" s="103">
        <f t="shared" si="16"/>
        <v>31.015030060120235</v>
      </c>
      <c r="K55" s="103">
        <v>420.67</v>
      </c>
      <c r="L55" s="103">
        <f>F55-K55</f>
        <v>-111.14000000000004</v>
      </c>
      <c r="M55" s="108">
        <f t="shared" si="17"/>
        <v>0.7358024104404877</v>
      </c>
      <c r="N55" s="104">
        <f>E55-травень!E55</f>
        <v>80</v>
      </c>
      <c r="O55" s="142">
        <f>F55-травень!F55</f>
        <v>19.149999999999977</v>
      </c>
      <c r="P55" s="105">
        <f t="shared" si="14"/>
        <v>-60.85000000000002</v>
      </c>
      <c r="Q55" s="118">
        <f t="shared" si="11"/>
        <v>23.93749999999997</v>
      </c>
      <c r="R55" s="36"/>
      <c r="S55" s="36">
        <f t="shared" si="15"/>
        <v>19.149999999999977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46.38</v>
      </c>
      <c r="G58" s="33">
        <f t="shared" si="12"/>
        <v>-43.62</v>
      </c>
      <c r="H58" s="29">
        <f t="shared" si="10"/>
        <v>51.53333333333333</v>
      </c>
      <c r="I58" s="103">
        <f t="shared" si="13"/>
        <v>-153.62</v>
      </c>
      <c r="J58" s="103">
        <f t="shared" si="16"/>
        <v>23.19</v>
      </c>
      <c r="K58" s="103">
        <v>2673.71</v>
      </c>
      <c r="L58" s="103">
        <f>F58-K58</f>
        <v>-2627.33</v>
      </c>
      <c r="M58" s="108">
        <f t="shared" si="17"/>
        <v>0.01734668307333256</v>
      </c>
      <c r="N58" s="104">
        <f>E58-травень!E58</f>
        <v>15</v>
      </c>
      <c r="O58" s="142">
        <f>F58-травень!F58</f>
        <v>3.3800000000000026</v>
      </c>
      <c r="P58" s="105">
        <f t="shared" si="14"/>
        <v>-11.619999999999997</v>
      </c>
      <c r="Q58" s="118">
        <f t="shared" si="11"/>
        <v>22.53333333333335</v>
      </c>
      <c r="R58" s="36"/>
      <c r="S58" s="36">
        <f t="shared" si="15"/>
        <v>3.3800000000000026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4297.22</v>
      </c>
      <c r="G60" s="160">
        <f t="shared" si="12"/>
        <v>-562.7799999999997</v>
      </c>
      <c r="H60" s="162">
        <f t="shared" si="10"/>
        <v>88.42016460905351</v>
      </c>
      <c r="I60" s="163">
        <f t="shared" si="13"/>
        <v>-3052.7799999999997</v>
      </c>
      <c r="J60" s="163">
        <f t="shared" si="16"/>
        <v>58.465578231292525</v>
      </c>
      <c r="K60" s="163">
        <v>2709.14</v>
      </c>
      <c r="L60" s="163">
        <f aca="true" t="shared" si="18" ref="L60:L66">F60-K60</f>
        <v>1588.0800000000004</v>
      </c>
      <c r="M60" s="216">
        <f t="shared" si="17"/>
        <v>1.5861934045490453</v>
      </c>
      <c r="N60" s="162">
        <f>E60-травень!E60</f>
        <v>600</v>
      </c>
      <c r="O60" s="166">
        <f>F60-травень!F60</f>
        <v>260.0800000000004</v>
      </c>
      <c r="P60" s="165">
        <f t="shared" si="14"/>
        <v>-339.9199999999996</v>
      </c>
      <c r="Q60" s="163">
        <f t="shared" si="11"/>
        <v>43.34666666666673</v>
      </c>
      <c r="R60" s="36">
        <v>500</v>
      </c>
      <c r="S60" s="36">
        <f t="shared" si="15"/>
        <v>-239.91999999999962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994.45</v>
      </c>
      <c r="G62" s="160"/>
      <c r="H62" s="162"/>
      <c r="I62" s="163"/>
      <c r="J62" s="163"/>
      <c r="K62" s="164">
        <v>592.26</v>
      </c>
      <c r="L62" s="163">
        <f t="shared" si="18"/>
        <v>402.19000000000005</v>
      </c>
      <c r="M62" s="216">
        <f t="shared" si="17"/>
        <v>1.6790767568297709</v>
      </c>
      <c r="N62" s="193"/>
      <c r="O62" s="177">
        <f>F62-травень!F62</f>
        <v>110.86000000000001</v>
      </c>
      <c r="P62" s="164"/>
      <c r="Q62" s="163"/>
      <c r="R62" s="36"/>
      <c r="S62" s="36">
        <f t="shared" si="15"/>
        <v>110.86000000000001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24.01</v>
      </c>
      <c r="G65" s="160">
        <f t="shared" si="12"/>
        <v>16.410000000000004</v>
      </c>
      <c r="H65" s="162">
        <f t="shared" si="10"/>
        <v>315.921052631579</v>
      </c>
      <c r="I65" s="163">
        <f t="shared" si="13"/>
        <v>9.010000000000002</v>
      </c>
      <c r="J65" s="163">
        <f t="shared" si="16"/>
        <v>160.06666666666666</v>
      </c>
      <c r="K65" s="163">
        <v>13.52</v>
      </c>
      <c r="L65" s="163">
        <f t="shared" si="18"/>
        <v>10.490000000000002</v>
      </c>
      <c r="M65" s="216">
        <f t="shared" si="17"/>
        <v>1.7758875739644973</v>
      </c>
      <c r="N65" s="162">
        <f>E65-травень!E65</f>
        <v>1.1999999999999993</v>
      </c>
      <c r="O65" s="166">
        <f>F65-травень!F65</f>
        <v>1.6600000000000001</v>
      </c>
      <c r="P65" s="165">
        <f t="shared" si="14"/>
        <v>0.46000000000000085</v>
      </c>
      <c r="Q65" s="163">
        <f t="shared" si="11"/>
        <v>138.33333333333343</v>
      </c>
      <c r="R65" s="36">
        <v>3.2</v>
      </c>
      <c r="S65" s="36">
        <f t="shared" si="15"/>
        <v>-1.54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567027.6499999999</v>
      </c>
      <c r="G67" s="149">
        <f>F67-E67</f>
        <v>-71771.65000000002</v>
      </c>
      <c r="H67" s="150">
        <f>F67/E67*100</f>
        <v>88.76460102570557</v>
      </c>
      <c r="I67" s="151">
        <f>F67-D67</f>
        <v>-790463.4500000002</v>
      </c>
      <c r="J67" s="151">
        <f>F67/D67*100</f>
        <v>41.77026648646167</v>
      </c>
      <c r="K67" s="151">
        <v>494785.99</v>
      </c>
      <c r="L67" s="151">
        <f>F67-K67</f>
        <v>72241.65999999992</v>
      </c>
      <c r="M67" s="217">
        <f>F67/K67</f>
        <v>1.146005872154949</v>
      </c>
      <c r="N67" s="149">
        <f>N8+N41+N65+N66</f>
        <v>109292</v>
      </c>
      <c r="O67" s="149">
        <f>O8+O41+O65+O66</f>
        <v>34559.47999999997</v>
      </c>
      <c r="P67" s="153">
        <f>O67-N67</f>
        <v>-74732.52000000003</v>
      </c>
      <c r="Q67" s="151">
        <f>O67/N67*100</f>
        <v>31.621234857080083</v>
      </c>
      <c r="R67" s="26">
        <f>R8+R41+R65+R66</f>
        <v>108115.7</v>
      </c>
      <c r="S67" s="277">
        <f>O67-R67</f>
        <v>-73556.22000000003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0.14</v>
      </c>
      <c r="G76" s="160">
        <f t="shared" si="19"/>
        <v>-8999.86</v>
      </c>
      <c r="H76" s="162">
        <f>F76/E76*100</f>
        <v>0.001555555555555556</v>
      </c>
      <c r="I76" s="165">
        <f t="shared" si="20"/>
        <v>-104205.89</v>
      </c>
      <c r="J76" s="165">
        <f>F76/D76*100</f>
        <v>0.0001343492310377816</v>
      </c>
      <c r="K76" s="165">
        <v>1042.02</v>
      </c>
      <c r="L76" s="165">
        <f t="shared" si="21"/>
        <v>-1041.8799999999999</v>
      </c>
      <c r="M76" s="207">
        <f>F76/K76</f>
        <v>0.00013435442697836894</v>
      </c>
      <c r="N76" s="162">
        <f>E76-травень!E76</f>
        <v>4500</v>
      </c>
      <c r="O76" s="166">
        <f>F76-травень!F76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490.64</v>
      </c>
      <c r="G77" s="160">
        <f t="shared" si="19"/>
        <v>-15139.36</v>
      </c>
      <c r="H77" s="162">
        <f>F77/E77*100</f>
        <v>3.1390914907229686</v>
      </c>
      <c r="I77" s="165">
        <f t="shared" si="20"/>
        <v>-53509.36</v>
      </c>
      <c r="J77" s="165">
        <f>F77/D77*100</f>
        <v>0.9085925925925926</v>
      </c>
      <c r="K77" s="165">
        <v>936.04</v>
      </c>
      <c r="L77" s="165">
        <f t="shared" si="21"/>
        <v>-445.4</v>
      </c>
      <c r="M77" s="207">
        <f>F77/K77</f>
        <v>0.5241656339472672</v>
      </c>
      <c r="N77" s="162">
        <f>E77-травень!E77</f>
        <v>3600</v>
      </c>
      <c r="O77" s="166">
        <f>F77-травень!F77</f>
        <v>185.74</v>
      </c>
      <c r="P77" s="165">
        <f t="shared" si="22"/>
        <v>-3414.26</v>
      </c>
      <c r="Q77" s="165">
        <f>O77/N77*100</f>
        <v>5.159444444444445</v>
      </c>
      <c r="R77" s="37">
        <v>200</v>
      </c>
      <c r="S77" s="37">
        <f t="shared" si="23"/>
        <v>-14.259999999999991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5571.64</v>
      </c>
      <c r="G78" s="160">
        <f t="shared" si="19"/>
        <v>-10628.36</v>
      </c>
      <c r="H78" s="162">
        <f>F78/E78*100</f>
        <v>34.39283950617284</v>
      </c>
      <c r="I78" s="165">
        <f t="shared" si="20"/>
        <v>-73428.36</v>
      </c>
      <c r="J78" s="165">
        <f>F78/D78*100</f>
        <v>7.052708860759493</v>
      </c>
      <c r="K78" s="165">
        <v>9374.51</v>
      </c>
      <c r="L78" s="165">
        <f t="shared" si="21"/>
        <v>-3802.87</v>
      </c>
      <c r="M78" s="207">
        <f>F78/K78</f>
        <v>0.5943393308023566</v>
      </c>
      <c r="N78" s="162">
        <f>E78-травень!E78</f>
        <v>3850</v>
      </c>
      <c r="O78" s="166">
        <f>F78-травень!F78</f>
        <v>986.2200000000003</v>
      </c>
      <c r="P78" s="165">
        <f t="shared" si="22"/>
        <v>-2863.7799999999997</v>
      </c>
      <c r="Q78" s="165">
        <f>O78/N78*100</f>
        <v>25.616103896103905</v>
      </c>
      <c r="R78" s="37">
        <v>1500</v>
      </c>
      <c r="S78" s="37">
        <f t="shared" si="23"/>
        <v>-513.7799999999997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6069.42</v>
      </c>
      <c r="G80" s="183">
        <f t="shared" si="19"/>
        <v>-34766.58</v>
      </c>
      <c r="H80" s="184">
        <f>F80/E80*100</f>
        <v>14.862915074933882</v>
      </c>
      <c r="I80" s="185">
        <f t="shared" si="20"/>
        <v>-231148.61</v>
      </c>
      <c r="J80" s="185">
        <f>F80/D80*100</f>
        <v>2.5585829205309563</v>
      </c>
      <c r="K80" s="185">
        <v>11358.57</v>
      </c>
      <c r="L80" s="185">
        <f t="shared" si="21"/>
        <v>-5289.15</v>
      </c>
      <c r="M80" s="212">
        <f>F80/K80</f>
        <v>0.5343471933526844</v>
      </c>
      <c r="N80" s="183">
        <f>N76+N77+N78+N79</f>
        <v>11951</v>
      </c>
      <c r="O80" s="187">
        <f>O76+O77+O78+O79</f>
        <v>1172.9700000000003</v>
      </c>
      <c r="P80" s="185">
        <f t="shared" si="22"/>
        <v>-10778.029999999999</v>
      </c>
      <c r="Q80" s="185">
        <f>O80/N80*100</f>
        <v>9.814827211112043</v>
      </c>
      <c r="R80" s="38">
        <f>SUM(R76:R79)</f>
        <v>1701</v>
      </c>
      <c r="S80" s="38">
        <f t="shared" si="23"/>
        <v>-528.0299999999997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34.1</v>
      </c>
      <c r="G81" s="160">
        <f t="shared" si="19"/>
        <v>30.1</v>
      </c>
      <c r="H81" s="162"/>
      <c r="I81" s="165">
        <f t="shared" si="20"/>
        <v>-5.899999999999999</v>
      </c>
      <c r="J81" s="165"/>
      <c r="K81" s="165">
        <v>5.19</v>
      </c>
      <c r="L81" s="165">
        <f t="shared" si="21"/>
        <v>28.91</v>
      </c>
      <c r="M81" s="207">
        <f>F81/K81</f>
        <v>6.570327552986512</v>
      </c>
      <c r="N81" s="162">
        <f>E81-травень!E81</f>
        <v>0.5</v>
      </c>
      <c r="O81" s="166">
        <f>F81-травень!F81</f>
        <v>0</v>
      </c>
      <c r="P81" s="165">
        <f t="shared" si="22"/>
        <v>-0.5</v>
      </c>
      <c r="Q81" s="165"/>
      <c r="R81" s="37">
        <v>1</v>
      </c>
      <c r="S81" s="37">
        <f t="shared" si="23"/>
        <v>-1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5103.27</v>
      </c>
      <c r="G83" s="160">
        <f t="shared" si="19"/>
        <v>596.2700000000004</v>
      </c>
      <c r="H83" s="162">
        <f>F83/E83*100</f>
        <v>113.22986465498116</v>
      </c>
      <c r="I83" s="165">
        <f t="shared" si="20"/>
        <v>-3256.7299999999996</v>
      </c>
      <c r="J83" s="165">
        <f>F83/D83*100</f>
        <v>61.04389952153111</v>
      </c>
      <c r="K83" s="165">
        <v>4890.44</v>
      </c>
      <c r="L83" s="165">
        <f t="shared" si="21"/>
        <v>212.83000000000084</v>
      </c>
      <c r="M83" s="207"/>
      <c r="N83" s="162">
        <f>E83-травень!E83</f>
        <v>0.5</v>
      </c>
      <c r="O83" s="166">
        <f>F83-травень!F83</f>
        <v>0.0500000000001819</v>
      </c>
      <c r="P83" s="165">
        <f>O83-N83</f>
        <v>-0.4499999999998181</v>
      </c>
      <c r="Q83" s="188">
        <f>O83/N83*100</f>
        <v>10.00000000003638</v>
      </c>
      <c r="R83" s="40">
        <v>2850</v>
      </c>
      <c r="S83" s="285">
        <f t="shared" si="23"/>
        <v>-2849.95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5137.42</v>
      </c>
      <c r="G85" s="181">
        <f>G81+G84+G82+G83</f>
        <v>626.4200000000004</v>
      </c>
      <c r="H85" s="184">
        <f>F85/E85*100</f>
        <v>113.8864996674795</v>
      </c>
      <c r="I85" s="185">
        <f t="shared" si="20"/>
        <v>-3262.58</v>
      </c>
      <c r="J85" s="185">
        <f>F85/D85*100</f>
        <v>61.1597619047619</v>
      </c>
      <c r="K85" s="185">
        <v>4896.43</v>
      </c>
      <c r="L85" s="185">
        <f t="shared" si="21"/>
        <v>240.98999999999978</v>
      </c>
      <c r="M85" s="218">
        <f t="shared" si="24"/>
        <v>1.0492174911108705</v>
      </c>
      <c r="N85" s="183">
        <f>N81+N84+N82+N83</f>
        <v>1</v>
      </c>
      <c r="O85" s="187">
        <f>O81+O84+O82+O83</f>
        <v>0.0500000000001819</v>
      </c>
      <c r="P85" s="183">
        <f>P81+P84+P82+P83</f>
        <v>-0.9499999999998181</v>
      </c>
      <c r="Q85" s="185">
        <f>O85/N85*100</f>
        <v>5.00000000001819</v>
      </c>
      <c r="R85" s="38">
        <f>SUM(R81:R84)</f>
        <v>2851</v>
      </c>
      <c r="S85" s="38">
        <f t="shared" si="23"/>
        <v>-2850.95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11247.519999999999</v>
      </c>
      <c r="G88" s="190">
        <f>F88-E88</f>
        <v>-34122.780000000006</v>
      </c>
      <c r="H88" s="191">
        <f>F88/E88*100</f>
        <v>24.79049069545495</v>
      </c>
      <c r="I88" s="192">
        <f>F88-D88</f>
        <v>-234408.51</v>
      </c>
      <c r="J88" s="192">
        <f>F88/D88*100</f>
        <v>4.578564588868426</v>
      </c>
      <c r="K88" s="192">
        <v>16270.96</v>
      </c>
      <c r="L88" s="192">
        <f>F88-K88</f>
        <v>-5023.4400000000005</v>
      </c>
      <c r="M88" s="219">
        <f t="shared" si="24"/>
        <v>0.6912634534163933</v>
      </c>
      <c r="N88" s="189">
        <f>N74+N75+N80+N85+N86</f>
        <v>11960</v>
      </c>
      <c r="O88" s="189">
        <f>O74+O75+O80+O85+O86</f>
        <v>1173.0200000000004</v>
      </c>
      <c r="P88" s="192">
        <f t="shared" si="22"/>
        <v>-10786.98</v>
      </c>
      <c r="Q88" s="192">
        <f>O88/N88*100</f>
        <v>9.80785953177258</v>
      </c>
      <c r="R88" s="26">
        <f>R80+R85+R86+R87</f>
        <v>4553.2</v>
      </c>
      <c r="S88" s="26">
        <f>S80+S85+S86+S87</f>
        <v>-3380.1799999999994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578275.1699999999</v>
      </c>
      <c r="G89" s="190">
        <f>F89-E89</f>
        <v>-105894.43000000005</v>
      </c>
      <c r="H89" s="191">
        <f>F89/E89*100</f>
        <v>84.52219595842901</v>
      </c>
      <c r="I89" s="192">
        <f>F89-D89</f>
        <v>-1024871.9600000002</v>
      </c>
      <c r="J89" s="192">
        <f>F89/D89*100</f>
        <v>36.07124755916819</v>
      </c>
      <c r="K89" s="192">
        <f>K67+K88</f>
        <v>511056.95</v>
      </c>
      <c r="L89" s="192">
        <f>F89-K89</f>
        <v>67218.21999999991</v>
      </c>
      <c r="M89" s="219">
        <f t="shared" si="24"/>
        <v>1.1315278463584144</v>
      </c>
      <c r="N89" s="190">
        <f>N67+N88</f>
        <v>121252</v>
      </c>
      <c r="O89" s="190">
        <f>O67+O88</f>
        <v>35732.49999999997</v>
      </c>
      <c r="P89" s="192">
        <f t="shared" si="22"/>
        <v>-85519.50000000003</v>
      </c>
      <c r="Q89" s="192">
        <f>O89/N89*100</f>
        <v>29.46961699600829</v>
      </c>
      <c r="R89" s="26">
        <f>R67+R88</f>
        <v>112668.9</v>
      </c>
      <c r="S89" s="26">
        <f>S67+S88</f>
        <v>-76936.40000000002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14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5338.037142857145</v>
      </c>
      <c r="D92" s="4" t="s">
        <v>24</v>
      </c>
      <c r="G92" s="318"/>
      <c r="H92" s="318"/>
      <c r="I92" s="318"/>
      <c r="J92" s="318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42898</v>
      </c>
      <c r="D93" s="28">
        <v>7076.3</v>
      </c>
      <c r="G93" s="4" t="s">
        <v>58</v>
      </c>
      <c r="O93" s="321"/>
      <c r="P93" s="321"/>
    </row>
    <row r="94" spans="3:16" ht="15">
      <c r="C94" s="80">
        <v>42895</v>
      </c>
      <c r="D94" s="28">
        <v>3042.7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42894</v>
      </c>
      <c r="D95" s="28">
        <v>3760.7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561.85714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795.97</v>
      </c>
      <c r="G100" s="67">
        <f>G48+G51+G52</f>
        <v>174.96999999999997</v>
      </c>
      <c r="H100" s="68"/>
      <c r="I100" s="68"/>
      <c r="N100" s="28">
        <f>N48+N51+N52</f>
        <v>89</v>
      </c>
      <c r="O100" s="200">
        <f>O48+O51+O52</f>
        <v>62.16999999999999</v>
      </c>
      <c r="P100" s="28">
        <f>P48+P51+P52</f>
        <v>-26.830000000000013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537404.05</v>
      </c>
      <c r="G102" s="28">
        <f>F102-E102</f>
        <v>-71741.6499999999</v>
      </c>
      <c r="H102" s="228">
        <f>F102/E102</f>
        <v>0.8822257958974349</v>
      </c>
      <c r="I102" s="28">
        <f>F102-D102</f>
        <v>-761644.55</v>
      </c>
      <c r="J102" s="228">
        <f>F102/D102</f>
        <v>0.4136904885621677</v>
      </c>
      <c r="N102" s="28">
        <f>N9+N15+N17+N18+N19+N23+N42+N45+N65+N59</f>
        <v>104173.2</v>
      </c>
      <c r="O102" s="227">
        <f>O9+O15+O17+O18+O19+O23+O42+O45+O65+O59</f>
        <v>30077.389999999967</v>
      </c>
      <c r="P102" s="28">
        <f>O102-N102</f>
        <v>-74095.81000000003</v>
      </c>
      <c r="Q102" s="228">
        <f>O102/N102</f>
        <v>0.2887248351783373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29622.759999999995</v>
      </c>
      <c r="G103" s="28">
        <f>G43+G44+G46+G48+G50+G51+G52+G53+G54+G60+G64+G47</f>
        <v>-25.590000000001012</v>
      </c>
      <c r="H103" s="228">
        <f>F103/E103</f>
        <v>0.998959991366984</v>
      </c>
      <c r="I103" s="28">
        <f>I43+I44+I46+I48+I50+I51+I52+I53+I54+I60+I64+I47</f>
        <v>-28814.49</v>
      </c>
      <c r="J103" s="228">
        <f>F103/D103</f>
        <v>0.5068701715361251</v>
      </c>
      <c r="K103" s="28">
        <f aca="true" t="shared" si="25" ref="K103:P103">K43+K44+K46+K48+K50+K51+K52+K53+K54+K60+K64+K47</f>
        <v>29017.919999999995</v>
      </c>
      <c r="L103" s="28">
        <f t="shared" si="25"/>
        <v>610.0899999999992</v>
      </c>
      <c r="M103" s="28">
        <f t="shared" si="25"/>
        <v>15.98093831946767</v>
      </c>
      <c r="N103" s="28">
        <f>N43+N44+N46+N48+N50+N51+N52+N53+N54+N60+N64+N47+N66</f>
        <v>5118.8</v>
      </c>
      <c r="O103" s="227">
        <f>O43+O44+O46+O48+O50+O51+O52+O53+O54+O60+O64+O47+O66</f>
        <v>4482.089999999998</v>
      </c>
      <c r="P103" s="28">
        <f t="shared" si="25"/>
        <v>-636.7100000000011</v>
      </c>
      <c r="Q103" s="228">
        <f>O103/N103</f>
        <v>0.8756134250214891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567026.81</v>
      </c>
      <c r="G104" s="28">
        <f t="shared" si="26"/>
        <v>-71767.2399999999</v>
      </c>
      <c r="H104" s="228">
        <f>F104/E104</f>
        <v>0.8876446952900545</v>
      </c>
      <c r="I104" s="28">
        <f t="shared" si="26"/>
        <v>-790459.04</v>
      </c>
      <c r="J104" s="228">
        <f>F104/D104</f>
        <v>0.4177020460760295</v>
      </c>
      <c r="K104" s="28">
        <f t="shared" si="26"/>
        <v>29017.919999999995</v>
      </c>
      <c r="L104" s="28">
        <f t="shared" si="26"/>
        <v>610.0899999999992</v>
      </c>
      <c r="M104" s="28">
        <f t="shared" si="26"/>
        <v>15.98093831946767</v>
      </c>
      <c r="N104" s="28">
        <f t="shared" si="26"/>
        <v>109292</v>
      </c>
      <c r="O104" s="227">
        <f t="shared" si="26"/>
        <v>34559.47999999997</v>
      </c>
      <c r="P104" s="28">
        <f t="shared" si="26"/>
        <v>-74732.52000000003</v>
      </c>
      <c r="Q104" s="228">
        <f>O104/N104</f>
        <v>0.3162123485708008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0.8399999998509884</v>
      </c>
      <c r="G105" s="28">
        <f t="shared" si="27"/>
        <v>-4.410000000119908</v>
      </c>
      <c r="H105" s="228"/>
      <c r="I105" s="28">
        <f t="shared" si="27"/>
        <v>-4.410000000149012</v>
      </c>
      <c r="J105" s="228"/>
      <c r="K105" s="28">
        <f t="shared" si="27"/>
        <v>465768.07</v>
      </c>
      <c r="L105" s="28">
        <f t="shared" si="27"/>
        <v>71631.56999999992</v>
      </c>
      <c r="M105" s="28">
        <f t="shared" si="27"/>
        <v>-14.83493244731272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31501.839999999997</v>
      </c>
      <c r="G111" s="190">
        <f>F111-E111</f>
        <v>-31970.520000000004</v>
      </c>
      <c r="H111" s="191">
        <f>F111/E111*100</f>
        <v>49.63079992614107</v>
      </c>
      <c r="I111" s="192">
        <f>F111-D111</f>
        <v>-286562.41000000003</v>
      </c>
      <c r="J111" s="192">
        <f>F111/D111*100</f>
        <v>9.904237901618933</v>
      </c>
      <c r="K111" s="192">
        <v>3039.87</v>
      </c>
      <c r="L111" s="192">
        <f>F111-K111</f>
        <v>28461.969999999998</v>
      </c>
      <c r="M111" s="266">
        <f>F111/K111</f>
        <v>10.362890518344534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598529.4899999999</v>
      </c>
      <c r="G112" s="190">
        <f>F112-E112</f>
        <v>-103742.17000000004</v>
      </c>
      <c r="H112" s="191">
        <f>F112/E112*100</f>
        <v>85.22762971810651</v>
      </c>
      <c r="I112" s="192">
        <f>F112-D112</f>
        <v>-1077025.8600000003</v>
      </c>
      <c r="J112" s="192">
        <f>F112/D112*100</f>
        <v>35.72126041673286</v>
      </c>
      <c r="K112" s="192">
        <f>K89+K111</f>
        <v>514096.82</v>
      </c>
      <c r="L112" s="192">
        <f>F112-K112</f>
        <v>84432.66999999987</v>
      </c>
      <c r="M112" s="266">
        <f>F112/K112</f>
        <v>1.1642349586990246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1144358.5699999998</v>
      </c>
      <c r="G124" s="275">
        <f t="shared" si="29"/>
        <v>-108568.68999999994</v>
      </c>
      <c r="H124" s="274">
        <f t="shared" si="31"/>
        <v>91.33479704160959</v>
      </c>
      <c r="I124" s="276">
        <f t="shared" si="30"/>
        <v>-1754065.4700000002</v>
      </c>
      <c r="J124" s="276">
        <f t="shared" si="32"/>
        <v>39.48209627739631</v>
      </c>
      <c r="Q124" s="240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W17" sqref="W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6" t="s">
        <v>194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85"/>
      <c r="S1" s="85"/>
      <c r="T1" s="85"/>
      <c r="U1" s="86"/>
    </row>
    <row r="2" spans="2:21" s="1" customFormat="1" ht="15.75" customHeight="1">
      <c r="B2" s="297"/>
      <c r="C2" s="297"/>
      <c r="D2" s="29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8"/>
      <c r="B3" s="300"/>
      <c r="C3" s="301" t="s">
        <v>0</v>
      </c>
      <c r="D3" s="302" t="s">
        <v>137</v>
      </c>
      <c r="E3" s="31"/>
      <c r="F3" s="303" t="s">
        <v>26</v>
      </c>
      <c r="G3" s="304"/>
      <c r="H3" s="304"/>
      <c r="I3" s="304"/>
      <c r="J3" s="305"/>
      <c r="K3" s="82"/>
      <c r="L3" s="82"/>
      <c r="M3" s="82"/>
      <c r="N3" s="306" t="s">
        <v>188</v>
      </c>
      <c r="O3" s="309" t="s">
        <v>189</v>
      </c>
      <c r="P3" s="309"/>
      <c r="Q3" s="309"/>
      <c r="R3" s="309"/>
      <c r="S3" s="309"/>
      <c r="T3" s="309"/>
      <c r="U3" s="309"/>
    </row>
    <row r="4" spans="1:21" ht="22.5" customHeight="1">
      <c r="A4" s="298"/>
      <c r="B4" s="300"/>
      <c r="C4" s="301"/>
      <c r="D4" s="302"/>
      <c r="E4" s="292" t="s">
        <v>185</v>
      </c>
      <c r="F4" s="319" t="s">
        <v>33</v>
      </c>
      <c r="G4" s="310" t="s">
        <v>186</v>
      </c>
      <c r="H4" s="307" t="s">
        <v>187</v>
      </c>
      <c r="I4" s="310" t="s">
        <v>125</v>
      </c>
      <c r="J4" s="307" t="s">
        <v>126</v>
      </c>
      <c r="K4" s="84" t="s">
        <v>128</v>
      </c>
      <c r="L4" s="202" t="s">
        <v>111</v>
      </c>
      <c r="M4" s="89" t="s">
        <v>63</v>
      </c>
      <c r="N4" s="307"/>
      <c r="O4" s="294" t="s">
        <v>195</v>
      </c>
      <c r="P4" s="310" t="s">
        <v>49</v>
      </c>
      <c r="Q4" s="312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9"/>
      <c r="B5" s="300"/>
      <c r="C5" s="301"/>
      <c r="D5" s="302"/>
      <c r="E5" s="293"/>
      <c r="F5" s="320"/>
      <c r="G5" s="311"/>
      <c r="H5" s="308"/>
      <c r="I5" s="311"/>
      <c r="J5" s="308"/>
      <c r="K5" s="313" t="s">
        <v>191</v>
      </c>
      <c r="L5" s="314"/>
      <c r="M5" s="315"/>
      <c r="N5" s="308"/>
      <c r="O5" s="295"/>
      <c r="P5" s="311"/>
      <c r="Q5" s="312"/>
      <c r="R5" s="316" t="s">
        <v>190</v>
      </c>
      <c r="S5" s="317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8"/>
      <c r="H92" s="318"/>
      <c r="I92" s="318"/>
      <c r="J92" s="318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21"/>
      <c r="P93" s="321"/>
    </row>
    <row r="94" spans="3:16" ht="15">
      <c r="C94" s="80">
        <v>42885</v>
      </c>
      <c r="D94" s="28">
        <v>10664.9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42884</v>
      </c>
      <c r="D95" s="28">
        <v>6919.44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1135.71022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6" t="s">
        <v>183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85"/>
      <c r="S1" s="85"/>
      <c r="T1" s="85"/>
      <c r="U1" s="86"/>
    </row>
    <row r="2" spans="2:21" s="1" customFormat="1" ht="15.75" customHeight="1">
      <c r="B2" s="297"/>
      <c r="C2" s="297"/>
      <c r="D2" s="29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8"/>
      <c r="B3" s="300"/>
      <c r="C3" s="301" t="s">
        <v>0</v>
      </c>
      <c r="D3" s="302" t="s">
        <v>137</v>
      </c>
      <c r="E3" s="31"/>
      <c r="F3" s="303" t="s">
        <v>26</v>
      </c>
      <c r="G3" s="304"/>
      <c r="H3" s="304"/>
      <c r="I3" s="304"/>
      <c r="J3" s="305"/>
      <c r="K3" s="82"/>
      <c r="L3" s="82"/>
      <c r="M3" s="82"/>
      <c r="N3" s="306" t="s">
        <v>178</v>
      </c>
      <c r="O3" s="309" t="s">
        <v>177</v>
      </c>
      <c r="P3" s="309"/>
      <c r="Q3" s="309"/>
      <c r="R3" s="309"/>
      <c r="S3" s="309"/>
      <c r="T3" s="309"/>
      <c r="U3" s="309"/>
    </row>
    <row r="4" spans="1:21" ht="22.5" customHeight="1">
      <c r="A4" s="298"/>
      <c r="B4" s="300"/>
      <c r="C4" s="301"/>
      <c r="D4" s="302"/>
      <c r="E4" s="292" t="s">
        <v>174</v>
      </c>
      <c r="F4" s="319" t="s">
        <v>33</v>
      </c>
      <c r="G4" s="310" t="s">
        <v>175</v>
      </c>
      <c r="H4" s="307" t="s">
        <v>176</v>
      </c>
      <c r="I4" s="310" t="s">
        <v>125</v>
      </c>
      <c r="J4" s="307" t="s">
        <v>126</v>
      </c>
      <c r="K4" s="84" t="s">
        <v>128</v>
      </c>
      <c r="L4" s="202" t="s">
        <v>111</v>
      </c>
      <c r="M4" s="89" t="s">
        <v>63</v>
      </c>
      <c r="N4" s="307"/>
      <c r="O4" s="294" t="s">
        <v>184</v>
      </c>
      <c r="P4" s="310" t="s">
        <v>49</v>
      </c>
      <c r="Q4" s="312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9"/>
      <c r="B5" s="300"/>
      <c r="C5" s="301"/>
      <c r="D5" s="302"/>
      <c r="E5" s="293"/>
      <c r="F5" s="320"/>
      <c r="G5" s="311"/>
      <c r="H5" s="308"/>
      <c r="I5" s="311"/>
      <c r="J5" s="308"/>
      <c r="K5" s="313" t="s">
        <v>179</v>
      </c>
      <c r="L5" s="314"/>
      <c r="M5" s="315"/>
      <c r="N5" s="308"/>
      <c r="O5" s="295"/>
      <c r="P5" s="311"/>
      <c r="Q5" s="312"/>
      <c r="R5" s="316" t="s">
        <v>180</v>
      </c>
      <c r="S5" s="317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8"/>
      <c r="H92" s="318"/>
      <c r="I92" s="318"/>
      <c r="J92" s="318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21"/>
      <c r="P93" s="321"/>
    </row>
    <row r="94" spans="3:16" ht="15">
      <c r="C94" s="80">
        <v>42852</v>
      </c>
      <c r="D94" s="28">
        <v>13266.8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42851</v>
      </c>
      <c r="D95" s="28">
        <v>6064.2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102.57358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96" t="s">
        <v>172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85"/>
      <c r="S1" s="86"/>
      <c r="T1" s="243"/>
      <c r="U1" s="246"/>
      <c r="V1" s="256"/>
      <c r="W1" s="256"/>
    </row>
    <row r="2" spans="2:23" s="1" customFormat="1" ht="15.75" customHeight="1">
      <c r="B2" s="297"/>
      <c r="C2" s="297"/>
      <c r="D2" s="297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8"/>
      <c r="B3" s="300"/>
      <c r="C3" s="301" t="s">
        <v>0</v>
      </c>
      <c r="D3" s="302" t="s">
        <v>137</v>
      </c>
      <c r="E3" s="31"/>
      <c r="F3" s="303" t="s">
        <v>26</v>
      </c>
      <c r="G3" s="304"/>
      <c r="H3" s="304"/>
      <c r="I3" s="304"/>
      <c r="J3" s="305"/>
      <c r="K3" s="82"/>
      <c r="L3" s="82"/>
      <c r="M3" s="82"/>
      <c r="N3" s="306" t="s">
        <v>150</v>
      </c>
      <c r="O3" s="309" t="s">
        <v>151</v>
      </c>
      <c r="P3" s="309"/>
      <c r="Q3" s="309"/>
      <c r="R3" s="309"/>
      <c r="S3" s="309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8"/>
      <c r="B4" s="300"/>
      <c r="C4" s="301"/>
      <c r="D4" s="302"/>
      <c r="E4" s="292" t="s">
        <v>140</v>
      </c>
      <c r="F4" s="319" t="s">
        <v>33</v>
      </c>
      <c r="G4" s="310" t="s">
        <v>149</v>
      </c>
      <c r="H4" s="307" t="s">
        <v>163</v>
      </c>
      <c r="I4" s="310" t="s">
        <v>125</v>
      </c>
      <c r="J4" s="307" t="s">
        <v>126</v>
      </c>
      <c r="K4" s="84" t="s">
        <v>128</v>
      </c>
      <c r="L4" s="202" t="s">
        <v>111</v>
      </c>
      <c r="M4" s="89" t="s">
        <v>63</v>
      </c>
      <c r="N4" s="307"/>
      <c r="O4" s="294" t="s">
        <v>173</v>
      </c>
      <c r="P4" s="310" t="s">
        <v>49</v>
      </c>
      <c r="Q4" s="312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9"/>
      <c r="B5" s="300"/>
      <c r="C5" s="301"/>
      <c r="D5" s="302"/>
      <c r="E5" s="293"/>
      <c r="F5" s="320"/>
      <c r="G5" s="311"/>
      <c r="H5" s="308"/>
      <c r="I5" s="311"/>
      <c r="J5" s="308"/>
      <c r="K5" s="313" t="s">
        <v>156</v>
      </c>
      <c r="L5" s="314"/>
      <c r="M5" s="315"/>
      <c r="N5" s="308"/>
      <c r="O5" s="295"/>
      <c r="P5" s="311"/>
      <c r="Q5" s="312"/>
      <c r="R5" s="313" t="s">
        <v>102</v>
      </c>
      <c r="S5" s="315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8"/>
      <c r="H92" s="318"/>
      <c r="I92" s="318"/>
      <c r="J92" s="318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21"/>
      <c r="P93" s="321"/>
    </row>
    <row r="94" spans="3:16" ht="15">
      <c r="C94" s="80">
        <v>42824</v>
      </c>
      <c r="D94" s="28">
        <v>11112.7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42823</v>
      </c>
      <c r="D95" s="28">
        <v>8830.3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1399.2856000000002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6" t="s">
        <v>138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85"/>
      <c r="S1" s="86"/>
    </row>
    <row r="2" spans="2:19" s="1" customFormat="1" ht="15.75" customHeight="1">
      <c r="B2" s="297"/>
      <c r="C2" s="297"/>
      <c r="D2" s="297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8"/>
      <c r="B3" s="300"/>
      <c r="C3" s="301" t="s">
        <v>0</v>
      </c>
      <c r="D3" s="302" t="s">
        <v>137</v>
      </c>
      <c r="E3" s="31"/>
      <c r="F3" s="303" t="s">
        <v>26</v>
      </c>
      <c r="G3" s="304"/>
      <c r="H3" s="304"/>
      <c r="I3" s="304"/>
      <c r="J3" s="305"/>
      <c r="K3" s="82"/>
      <c r="L3" s="82"/>
      <c r="M3" s="82"/>
      <c r="N3" s="306" t="s">
        <v>131</v>
      </c>
      <c r="O3" s="309" t="s">
        <v>135</v>
      </c>
      <c r="P3" s="309"/>
      <c r="Q3" s="309"/>
      <c r="R3" s="309"/>
      <c r="S3" s="309"/>
    </row>
    <row r="4" spans="1:19" ht="22.5" customHeight="1">
      <c r="A4" s="298"/>
      <c r="B4" s="300"/>
      <c r="C4" s="301"/>
      <c r="D4" s="302"/>
      <c r="E4" s="292" t="s">
        <v>136</v>
      </c>
      <c r="F4" s="319" t="s">
        <v>33</v>
      </c>
      <c r="G4" s="310" t="s">
        <v>132</v>
      </c>
      <c r="H4" s="307" t="s">
        <v>133</v>
      </c>
      <c r="I4" s="310" t="s">
        <v>125</v>
      </c>
      <c r="J4" s="307" t="s">
        <v>126</v>
      </c>
      <c r="K4" s="84" t="s">
        <v>128</v>
      </c>
      <c r="L4" s="202" t="s">
        <v>111</v>
      </c>
      <c r="M4" s="89" t="s">
        <v>63</v>
      </c>
      <c r="N4" s="307"/>
      <c r="O4" s="294" t="s">
        <v>139</v>
      </c>
      <c r="P4" s="310" t="s">
        <v>49</v>
      </c>
      <c r="Q4" s="312" t="s">
        <v>48</v>
      </c>
      <c r="R4" s="90" t="s">
        <v>64</v>
      </c>
      <c r="S4" s="91" t="s">
        <v>63</v>
      </c>
    </row>
    <row r="5" spans="1:19" ht="67.5" customHeight="1">
      <c r="A5" s="299"/>
      <c r="B5" s="300"/>
      <c r="C5" s="301"/>
      <c r="D5" s="302"/>
      <c r="E5" s="293"/>
      <c r="F5" s="320"/>
      <c r="G5" s="311"/>
      <c r="H5" s="308"/>
      <c r="I5" s="311"/>
      <c r="J5" s="308"/>
      <c r="K5" s="313" t="s">
        <v>134</v>
      </c>
      <c r="L5" s="314"/>
      <c r="M5" s="315"/>
      <c r="N5" s="308"/>
      <c r="O5" s="295"/>
      <c r="P5" s="311"/>
      <c r="Q5" s="312"/>
      <c r="R5" s="313" t="s">
        <v>102</v>
      </c>
      <c r="S5" s="31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8"/>
      <c r="H89" s="318"/>
      <c r="I89" s="318"/>
      <c r="J89" s="318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21"/>
      <c r="P90" s="321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42790</v>
      </c>
      <c r="D92" s="28">
        <v>4206.9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v>7713.34596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6" t="s">
        <v>130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85"/>
      <c r="S1" s="86"/>
    </row>
    <row r="2" spans="2:19" s="1" customFormat="1" ht="15.75" customHeight="1">
      <c r="B2" s="297"/>
      <c r="C2" s="297"/>
      <c r="D2" s="29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8"/>
      <c r="B3" s="300"/>
      <c r="C3" s="301" t="s">
        <v>0</v>
      </c>
      <c r="D3" s="302" t="s">
        <v>121</v>
      </c>
      <c r="E3" s="31"/>
      <c r="F3" s="303" t="s">
        <v>26</v>
      </c>
      <c r="G3" s="304"/>
      <c r="H3" s="304"/>
      <c r="I3" s="304"/>
      <c r="J3" s="305"/>
      <c r="K3" s="82"/>
      <c r="L3" s="82"/>
      <c r="M3" s="82"/>
      <c r="N3" s="306" t="s">
        <v>119</v>
      </c>
      <c r="O3" s="309" t="s">
        <v>115</v>
      </c>
      <c r="P3" s="309"/>
      <c r="Q3" s="309"/>
      <c r="R3" s="309"/>
      <c r="S3" s="309"/>
    </row>
    <row r="4" spans="1:19" ht="22.5" customHeight="1">
      <c r="A4" s="298"/>
      <c r="B4" s="300"/>
      <c r="C4" s="301"/>
      <c r="D4" s="302"/>
      <c r="E4" s="292" t="s">
        <v>122</v>
      </c>
      <c r="F4" s="319" t="s">
        <v>33</v>
      </c>
      <c r="G4" s="310" t="s">
        <v>123</v>
      </c>
      <c r="H4" s="307" t="s">
        <v>124</v>
      </c>
      <c r="I4" s="310" t="s">
        <v>125</v>
      </c>
      <c r="J4" s="307" t="s">
        <v>126</v>
      </c>
      <c r="K4" s="84" t="s">
        <v>128</v>
      </c>
      <c r="L4" s="202" t="s">
        <v>111</v>
      </c>
      <c r="M4" s="89" t="s">
        <v>63</v>
      </c>
      <c r="N4" s="307"/>
      <c r="O4" s="294" t="s">
        <v>120</v>
      </c>
      <c r="P4" s="310" t="s">
        <v>49</v>
      </c>
      <c r="Q4" s="312" t="s">
        <v>48</v>
      </c>
      <c r="R4" s="90" t="s">
        <v>64</v>
      </c>
      <c r="S4" s="91" t="s">
        <v>63</v>
      </c>
    </row>
    <row r="5" spans="1:19" ht="67.5" customHeight="1">
      <c r="A5" s="299"/>
      <c r="B5" s="300"/>
      <c r="C5" s="301"/>
      <c r="D5" s="302"/>
      <c r="E5" s="293"/>
      <c r="F5" s="320"/>
      <c r="G5" s="311"/>
      <c r="H5" s="308"/>
      <c r="I5" s="311"/>
      <c r="J5" s="308"/>
      <c r="K5" s="313" t="s">
        <v>129</v>
      </c>
      <c r="L5" s="314"/>
      <c r="M5" s="315"/>
      <c r="N5" s="308"/>
      <c r="O5" s="295"/>
      <c r="P5" s="311"/>
      <c r="Q5" s="312"/>
      <c r="R5" s="313" t="s">
        <v>102</v>
      </c>
      <c r="S5" s="31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8"/>
      <c r="H89" s="318"/>
      <c r="I89" s="318"/>
      <c r="J89" s="318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21"/>
      <c r="P90" s="321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42762</v>
      </c>
      <c r="D92" s="28">
        <v>8862.4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f>9505303.41/1000</f>
        <v>9505.30341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2017-06-13T08:56:26Z</cp:lastPrinted>
  <dcterms:created xsi:type="dcterms:W3CDTF">2003-07-28T11:27:56Z</dcterms:created>
  <dcterms:modified xsi:type="dcterms:W3CDTF">2017-06-13T13:59:29Z</dcterms:modified>
  <cp:category/>
  <cp:version/>
  <cp:contentType/>
  <cp:contentStatus/>
</cp:coreProperties>
</file>